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\Desktop\"/>
    </mc:Choice>
  </mc:AlternateContent>
  <xr:revisionPtr revIDLastSave="0" documentId="8_{6C007EE3-6336-4595-9376-ABFD136368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бор данных" sheetId="3" r:id="rId1"/>
    <sheet name="Результат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4" l="1"/>
  <c r="H12" i="4" s="1"/>
  <c r="J12" i="4" s="1"/>
  <c r="A12" i="4"/>
  <c r="L8" i="4"/>
  <c r="L6" i="4"/>
  <c r="A10" i="4"/>
  <c r="G10" i="4"/>
  <c r="H10" i="4" s="1"/>
  <c r="J10" i="4" s="1"/>
  <c r="K10" i="4" s="1"/>
  <c r="A8" i="4"/>
  <c r="G8" i="4"/>
  <c r="H8" i="4" s="1"/>
  <c r="K6" i="4"/>
  <c r="G6" i="4"/>
  <c r="H6" i="4" s="1"/>
  <c r="J6" i="4" s="1"/>
  <c r="A6" i="4"/>
  <c r="G4" i="4"/>
  <c r="H4" i="4" s="1"/>
  <c r="J4" i="4" s="1"/>
  <c r="K4" i="4" s="1"/>
  <c r="A4" i="4"/>
  <c r="J2" i="4"/>
  <c r="H2" i="4"/>
  <c r="G2" i="4"/>
  <c r="A2" i="4"/>
  <c r="B33" i="3"/>
  <c r="B36" i="3"/>
  <c r="B35" i="3"/>
  <c r="B34" i="3"/>
  <c r="B10" i="3"/>
  <c r="B28" i="3"/>
  <c r="B22" i="3"/>
  <c r="B14" i="3"/>
  <c r="B5" i="3"/>
  <c r="B4" i="3"/>
  <c r="B3" i="3"/>
  <c r="B2" i="3"/>
  <c r="H7" i="3"/>
  <c r="G7" i="3"/>
  <c r="F7" i="3"/>
  <c r="E7" i="3"/>
  <c r="D7" i="3"/>
  <c r="C7" i="3"/>
  <c r="H6" i="3"/>
  <c r="G6" i="3"/>
  <c r="F6" i="3"/>
  <c r="E6" i="3"/>
  <c r="D6" i="3"/>
  <c r="C6" i="3"/>
  <c r="L4" i="4" l="1"/>
  <c r="L12" i="4"/>
  <c r="K12" i="4"/>
  <c r="L10" i="4"/>
  <c r="J8" i="4"/>
  <c r="K8" i="4" s="1"/>
  <c r="B37" i="3"/>
  <c r="B7" i="3"/>
  <c r="B6" i="3"/>
  <c r="B15" i="3" s="1"/>
  <c r="B24" i="3" l="1"/>
  <c r="B30" i="3" s="1"/>
  <c r="B39" i="3" s="1"/>
</calcChain>
</file>

<file path=xl/sharedStrings.xml><?xml version="1.0" encoding="utf-8"?>
<sst xmlns="http://schemas.openxmlformats.org/spreadsheetml/2006/main" count="54" uniqueCount="51">
  <si>
    <t>Налоги</t>
  </si>
  <si>
    <t>Премии</t>
  </si>
  <si>
    <t>Эквайринг</t>
  </si>
  <si>
    <t>Реклама</t>
  </si>
  <si>
    <t>клиенты</t>
  </si>
  <si>
    <t>заказы</t>
  </si>
  <si>
    <t>аноним</t>
  </si>
  <si>
    <t>сумма</t>
  </si>
  <si>
    <t>кол-во покупок за 1 раз</t>
  </si>
  <si>
    <t>СРЕДНИЙ</t>
  </si>
  <si>
    <t>LT</t>
  </si>
  <si>
    <t>Кол-во клиентов с заказами всего</t>
  </si>
  <si>
    <t>кПП</t>
  </si>
  <si>
    <t xml:space="preserve">кПП </t>
  </si>
  <si>
    <t>кПП Оптимы</t>
  </si>
  <si>
    <t>Себестоимость</t>
  </si>
  <si>
    <t>другое</t>
  </si>
  <si>
    <t>ПЗ</t>
  </si>
  <si>
    <t>LTV</t>
  </si>
  <si>
    <t>LT в днях</t>
  </si>
  <si>
    <t>Кол-во новых клиентов</t>
  </si>
  <si>
    <t>САС</t>
  </si>
  <si>
    <t>UNIT</t>
  </si>
  <si>
    <t>LT в годах</t>
  </si>
  <si>
    <t>Аренда</t>
  </si>
  <si>
    <t>ФОТ+налоги</t>
  </si>
  <si>
    <t>ЖКХ</t>
  </si>
  <si>
    <t>Услуги</t>
  </si>
  <si>
    <t>Доход</t>
  </si>
  <si>
    <t>Фиксированные затраты</t>
  </si>
  <si>
    <t>Кол-во клиентов</t>
  </si>
  <si>
    <t>Ср. Чек</t>
  </si>
  <si>
    <t>ФЗ</t>
  </si>
  <si>
    <t>CAC</t>
  </si>
  <si>
    <t>UP</t>
  </si>
  <si>
    <t>доход</t>
  </si>
  <si>
    <t>эффект</t>
  </si>
  <si>
    <t>Кол-во заказов 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</si>
  <si>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</si>
  <si>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</si>
  <si>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</si>
  <si>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</si>
  <si>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</si>
  <si>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</si>
  <si>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</si>
  <si>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</si>
  <si>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</si>
  <si>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</si>
  <si>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</si>
  <si>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</si>
  <si>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средний 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</si>
</sst>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7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164" fontId="5" fillId="2" borderId="0" xfId="0" applyNumberFormat="1" applyFont="1" applyFill="1"/>
    <xf numFmtId="0" fontId="0" fillId="2" borderId="0" xfId="0" applyFill="1"/>
    <xf numFmtId="0" fontId="5" fillId="2" borderId="0" xfId="0" applyFont="1" applyFill="1"/>
    <xf numFmtId="2" fontId="5" fillId="2" borderId="0" xfId="0" applyNumberFormat="1" applyFont="1" applyFill="1"/>
    <xf numFmtId="10" fontId="0" fillId="0" borderId="0" xfId="0" applyNumberFormat="1"/>
    <xf numFmtId="9" fontId="0" fillId="0" borderId="0" xfId="0" applyNumberFormat="1"/>
    <xf numFmtId="164" fontId="0" fillId="3" borderId="0" xfId="0" applyNumberFormat="1" applyFill="1"/>
    <xf numFmtId="2" fontId="0" fillId="2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7" borderId="1" xfId="0" applyFill="1" applyBorder="1"/>
    <xf numFmtId="164" fontId="0" fillId="7" borderId="1" xfId="0" applyNumberFormat="1" applyFill="1" applyBorder="1"/>
    <xf numFmtId="0" fontId="5" fillId="9" borderId="1" xfId="0" applyFont="1" applyFill="1" applyBorder="1"/>
    <xf numFmtId="164" fontId="0" fillId="8" borderId="1" xfId="0" applyNumberFormat="1" applyFill="1" applyBorder="1"/>
    <xf numFmtId="10" fontId="0" fillId="8" borderId="1" xfId="0" applyNumberFormat="1" applyFill="1" applyBorder="1"/>
    <xf numFmtId="0" fontId="5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39"/>
  <sheetViews>
    <sheetView tabSelected="1" topLeftCell="A25" zoomScale="125" workbookViewId="0">
      <selection activeCell="A5" sqref="A5"/>
    </sheetView>
  </sheetViews>
  <sheetFormatPr defaultColWidth="12.6640625" defaultRowHeight="15.75" customHeight="1" x14ac:dyDescent="0.25"/>
  <cols>
    <col min="1" max="1" width="30.77734375" customWidth="1"/>
    <col min="2" max="2" width="19.33203125" customWidth="1"/>
    <col min="3" max="8" width="14.6640625" customWidth="1"/>
    <col min="9" max="9" width="16.77734375" customWidth="1"/>
  </cols>
  <sheetData>
    <row r="1" spans="1:14" ht="15.75" customHeight="1" x14ac:dyDescent="0.25">
      <c r="B1" s="3" t="s">
        <v>9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3" t="s">
        <v>49</v>
      </c>
    </row>
    <row r="2" spans="1:14" ht="15.75" customHeight="1" x14ac:dyDescent="0.25">
      <c r="A2" s="8" t="s">
        <v>7</v>
      </c>
      <c r="B2" s="7">
        <f t="shared" ref="B2:B7" si="0">AVERAGE(C2:H2)</f>
        <v>20410910.949999999</v>
      </c>
      <c r="C2" s="7">
        <v>19402942.629999999</v>
      </c>
      <c r="D2" s="7">
        <v>17276890.260000002</v>
      </c>
      <c r="E2" s="7">
        <v>26130304.190000001</v>
      </c>
      <c r="F2" s="7">
        <v>20008602.690000001</v>
      </c>
      <c r="G2" s="7">
        <v>18454200.52</v>
      </c>
      <c r="H2" s="7">
        <v>21192525.41</v>
      </c>
    </row>
    <row r="3" spans="1:14" ht="15.75" customHeight="1" x14ac:dyDescent="0.25">
      <c r="A3" s="6" t="s">
        <v>4</v>
      </c>
      <c r="B3" s="7">
        <f t="shared" si="0"/>
        <v>4321.333333333333</v>
      </c>
      <c r="C3" s="6">
        <v>4300</v>
      </c>
      <c r="D3" s="6">
        <v>3772</v>
      </c>
      <c r="E3" s="6">
        <v>5124</v>
      </c>
      <c r="F3" s="6">
        <v>4155</v>
      </c>
      <c r="G3" s="6">
        <v>4002</v>
      </c>
      <c r="H3" s="6">
        <v>4575</v>
      </c>
    </row>
    <row r="4" spans="1:14" ht="15.75" customHeight="1" x14ac:dyDescent="0.25">
      <c r="A4" s="1" t="s">
        <v>5</v>
      </c>
      <c r="B4" s="5">
        <f t="shared" si="0"/>
        <v>8121.833333333333</v>
      </c>
      <c r="C4" s="1">
        <v>8324</v>
      </c>
      <c r="D4" s="1">
        <v>7523</v>
      </c>
      <c r="E4" s="1">
        <v>9606</v>
      </c>
      <c r="F4" s="1">
        <v>7551</v>
      </c>
      <c r="G4" s="1">
        <v>7291</v>
      </c>
      <c r="H4" s="1">
        <v>8436</v>
      </c>
    </row>
    <row r="5" spans="1:14" ht="15.75" customHeight="1" x14ac:dyDescent="0.25">
      <c r="A5" s="1" t="s">
        <v>6</v>
      </c>
      <c r="B5" s="5">
        <f t="shared" si="0"/>
        <v>733.83333333333337</v>
      </c>
      <c r="C5" s="1">
        <v>658</v>
      </c>
      <c r="D5" s="1">
        <v>596</v>
      </c>
      <c r="E5" s="1">
        <v>898</v>
      </c>
      <c r="F5" s="1">
        <v>777</v>
      </c>
      <c r="G5" s="1">
        <v>677</v>
      </c>
      <c r="H5" s="1">
        <v>797</v>
      </c>
    </row>
    <row r="6" spans="1:14" ht="15.75" customHeight="1" x14ac:dyDescent="0.25">
      <c r="A6" s="3" t="s">
        <v>8</v>
      </c>
      <c r="B6" s="5">
        <f t="shared" si="0"/>
        <v>1.7122999827951373</v>
      </c>
      <c r="C6" s="5">
        <f t="shared" ref="C6:H6" si="1">(C4-C5)/(C3-1)</f>
        <v>1.7832053966038615</v>
      </c>
      <c r="D6" s="5">
        <f t="shared" si="1"/>
        <v>1.8369132856006365</v>
      </c>
      <c r="E6" s="5">
        <f t="shared" si="1"/>
        <v>1.6997852820612922</v>
      </c>
      <c r="F6" s="5">
        <f t="shared" si="1"/>
        <v>1.6307173808377466</v>
      </c>
      <c r="G6" s="5">
        <f t="shared" si="1"/>
        <v>1.6530867283179205</v>
      </c>
      <c r="H6" s="5">
        <f t="shared" si="1"/>
        <v>1.670091823349366</v>
      </c>
    </row>
    <row r="7" spans="1:14" ht="15.75" customHeight="1" x14ac:dyDescent="0.25">
      <c r="A7" s="6" t="s">
        <v>50</v>
      </c>
      <c r="B7" s="9">
        <f t="shared" si="0"/>
        <v>4708.5402575748349</v>
      </c>
      <c r="C7" s="7">
        <f t="shared" ref="C7:H7" si="2">C2/C3</f>
        <v>4512.3122395348837</v>
      </c>
      <c r="D7" s="7">
        <f t="shared" si="2"/>
        <v>4580.2996447507958</v>
      </c>
      <c r="E7" s="7">
        <f t="shared" si="2"/>
        <v>5099.5909816549574</v>
      </c>
      <c r="F7" s="7">
        <f t="shared" si="2"/>
        <v>4815.5481805054151</v>
      </c>
      <c r="G7" s="7">
        <f t="shared" si="2"/>
        <v>4611.2445077461271</v>
      </c>
      <c r="H7" s="7">
        <f t="shared" si="2"/>
        <v>4632.2459912568311</v>
      </c>
    </row>
    <row r="8" spans="1:14" ht="15.75" customHeight="1" x14ac:dyDescent="0.25">
      <c r="B8" s="4"/>
    </row>
    <row r="9" spans="1:14" ht="15.75" customHeight="1" x14ac:dyDescent="0.25">
      <c r="A9" s="6" t="s">
        <v>19</v>
      </c>
      <c r="B9" s="8">
        <v>346</v>
      </c>
    </row>
    <row r="10" spans="1:14" ht="15.75" customHeight="1" x14ac:dyDescent="0.25">
      <c r="A10" s="6" t="s">
        <v>23</v>
      </c>
      <c r="B10" s="11">
        <f>B9/364</f>
        <v>0.9505494505494505</v>
      </c>
    </row>
    <row r="12" spans="1:14" ht="15.75" customHeight="1" x14ac:dyDescent="0.25">
      <c r="A12" s="2" t="s">
        <v>37</v>
      </c>
      <c r="B12">
        <v>101897</v>
      </c>
    </row>
    <row r="13" spans="1:14" ht="15.75" customHeight="1" x14ac:dyDescent="0.25">
      <c r="A13" s="2" t="s">
        <v>11</v>
      </c>
      <c r="B13">
        <v>38333</v>
      </c>
    </row>
    <row r="14" spans="1:14" ht="15.75" customHeight="1" x14ac:dyDescent="0.25">
      <c r="A14" s="2" t="s">
        <v>13</v>
      </c>
      <c r="B14" s="5">
        <f>B12/B13</f>
        <v>2.6582057235280305</v>
      </c>
      <c r="C14" s="2"/>
    </row>
    <row r="15" spans="1:14" ht="15.75" customHeight="1" x14ac:dyDescent="0.25">
      <c r="A15" s="8" t="s">
        <v>14</v>
      </c>
      <c r="B15" s="12">
        <f>B14/B6</f>
        <v>1.5524182387649204</v>
      </c>
      <c r="C15" s="2"/>
    </row>
    <row r="17" spans="1:2" ht="15.75" customHeight="1" x14ac:dyDescent="0.25">
      <c r="A17" s="2" t="s">
        <v>15</v>
      </c>
      <c r="B17" s="13">
        <v>0.33329999999999999</v>
      </c>
    </row>
    <row r="18" spans="1:2" ht="15.75" customHeight="1" x14ac:dyDescent="0.25">
      <c r="A18" s="2" t="s">
        <v>2</v>
      </c>
      <c r="B18" s="13">
        <v>1.7000000000000001E-2</v>
      </c>
    </row>
    <row r="19" spans="1:2" ht="15.75" customHeight="1" x14ac:dyDescent="0.25">
      <c r="A19" s="2" t="s">
        <v>0</v>
      </c>
      <c r="B19" s="14">
        <v>0.06</v>
      </c>
    </row>
    <row r="20" spans="1:2" ht="15.75" customHeight="1" x14ac:dyDescent="0.25">
      <c r="A20" s="2" t="s">
        <v>1</v>
      </c>
      <c r="B20" s="14">
        <v>0.03</v>
      </c>
    </row>
    <row r="21" spans="1:2" ht="15.75" customHeight="1" x14ac:dyDescent="0.25">
      <c r="A21" s="2" t="s">
        <v>16</v>
      </c>
      <c r="B21" s="14">
        <v>0.05</v>
      </c>
    </row>
    <row r="22" spans="1:2" ht="15.75" customHeight="1" x14ac:dyDescent="0.25">
      <c r="A22" s="8" t="s">
        <v>17</v>
      </c>
      <c r="B22" s="10">
        <f>SUM(B17:B21)</f>
        <v>0.49030000000000001</v>
      </c>
    </row>
    <row r="24" spans="1:2" ht="15.75" customHeight="1" x14ac:dyDescent="0.25">
      <c r="A24" s="2" t="s">
        <v>18</v>
      </c>
      <c r="B24" s="15">
        <f>(B7-B7*B22)*B15*B10</f>
        <v>3541.4765719236557</v>
      </c>
    </row>
    <row r="26" spans="1:2" ht="15.75" customHeight="1" x14ac:dyDescent="0.25">
      <c r="A26" s="2" t="s">
        <v>3</v>
      </c>
      <c r="B26">
        <v>500000</v>
      </c>
    </row>
    <row r="27" spans="1:2" ht="15.75" customHeight="1" x14ac:dyDescent="0.25">
      <c r="A27" s="2" t="s">
        <v>20</v>
      </c>
      <c r="B27">
        <v>1680</v>
      </c>
    </row>
    <row r="28" spans="1:2" ht="15.75" customHeight="1" x14ac:dyDescent="0.25">
      <c r="A28" s="2" t="s">
        <v>21</v>
      </c>
      <c r="B28" s="10">
        <f>B26/B27</f>
        <v>297.61904761904759</v>
      </c>
    </row>
    <row r="30" spans="1:2" ht="15.75" customHeight="1" x14ac:dyDescent="0.25">
      <c r="A30" s="2" t="s">
        <v>22</v>
      </c>
      <c r="B30" s="15">
        <f>B24 - B28</f>
        <v>3243.857524304608</v>
      </c>
    </row>
    <row r="32" spans="1:2" ht="15.75" customHeight="1" x14ac:dyDescent="0.25">
      <c r="A32" s="2" t="s">
        <v>24</v>
      </c>
      <c r="B32" s="5">
        <v>1500000</v>
      </c>
    </row>
    <row r="33" spans="1:2" ht="15.75" customHeight="1" x14ac:dyDescent="0.25">
      <c r="A33" s="2" t="s">
        <v>25</v>
      </c>
      <c r="B33">
        <f>70*45000</f>
        <v>3150000</v>
      </c>
    </row>
    <row r="34" spans="1:2" ht="15.75" customHeight="1" x14ac:dyDescent="0.25">
      <c r="A34" s="2" t="s">
        <v>26</v>
      </c>
      <c r="B34">
        <f>10000*15</f>
        <v>150000</v>
      </c>
    </row>
    <row r="35" spans="1:2" ht="15.75" customHeight="1" x14ac:dyDescent="0.25">
      <c r="A35" s="2" t="s">
        <v>27</v>
      </c>
      <c r="B35">
        <f>100000</f>
        <v>100000</v>
      </c>
    </row>
    <row r="36" spans="1:2" ht="15.75" customHeight="1" x14ac:dyDescent="0.25">
      <c r="A36" s="2" t="s">
        <v>16</v>
      </c>
      <c r="B36">
        <f>300000</f>
        <v>300000</v>
      </c>
    </row>
    <row r="37" spans="1:2" ht="15.75" customHeight="1" x14ac:dyDescent="0.25">
      <c r="A37" s="2" t="s">
        <v>29</v>
      </c>
      <c r="B37" s="16">
        <f>SUM(B32:B36)</f>
        <v>5200000</v>
      </c>
    </row>
    <row r="39" spans="1:2" ht="15.75" customHeight="1" x14ac:dyDescent="0.25">
      <c r="A39" s="2" t="s">
        <v>28</v>
      </c>
      <c r="B39" s="15">
        <f>B30*B27-B37</f>
        <v>249680.6408317415</v>
      </c>
    </row>
  </sheetData>
  <phoneticPr fontId="6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F821-6D81-4C4D-8F1B-CF4AC13B542A}">
  <dimension ref="A1:M16"/>
  <sheetViews>
    <sheetView zoomScale="162" workbookViewId="0">
      <selection activeCell="H16" sqref="H16"/>
    </sheetView>
  </sheetViews>
  <sheetFormatPr defaultColWidth="11.5546875" defaultRowHeight="13.2" x14ac:dyDescent="0.25"/>
  <cols>
    <col min="1" max="1" width="8.77734375" bestFit="1" customWidth="1"/>
    <col min="2" max="2" width="7.109375" bestFit="1" customWidth="1"/>
    <col min="3" max="5" width="5.109375" bestFit="1" customWidth="1"/>
    <col min="6" max="6" width="4.6640625" bestFit="1" customWidth="1"/>
    <col min="7" max="8" width="11.109375" bestFit="1" customWidth="1"/>
    <col min="9" max="9" width="8.109375" bestFit="1" customWidth="1"/>
    <col min="10" max="10" width="13.6640625" customWidth="1"/>
    <col min="11" max="11" width="14" customWidth="1"/>
    <col min="12" max="12" width="7.109375" bestFit="1" customWidth="1"/>
    <col min="13" max="13" width="2.109375" bestFit="1" customWidth="1"/>
  </cols>
  <sheetData>
    <row r="1" spans="1:13" ht="39.6" x14ac:dyDescent="0.25">
      <c r="A1" s="17" t="s">
        <v>30</v>
      </c>
      <c r="B1" s="18" t="s">
        <v>31</v>
      </c>
      <c r="C1" s="18" t="s">
        <v>12</v>
      </c>
      <c r="D1" s="18" t="s">
        <v>10</v>
      </c>
      <c r="E1" s="18" t="s">
        <v>17</v>
      </c>
      <c r="F1" s="18" t="s">
        <v>33</v>
      </c>
      <c r="G1" s="19" t="s">
        <v>18</v>
      </c>
      <c r="H1" s="19" t="s">
        <v>34</v>
      </c>
      <c r="I1" s="20" t="s">
        <v>32</v>
      </c>
      <c r="J1" s="21" t="s">
        <v>35</v>
      </c>
      <c r="K1" s="29" t="s">
        <v>36</v>
      </c>
      <c r="L1" s="29"/>
    </row>
    <row r="2" spans="1:13" x14ac:dyDescent="0.25">
      <c r="A2" s="24">
        <f>1680*12</f>
        <v>20160</v>
      </c>
      <c r="B2" s="24">
        <v>4710</v>
      </c>
      <c r="C2" s="24">
        <v>1.55</v>
      </c>
      <c r="D2" s="24">
        <v>0.95</v>
      </c>
      <c r="E2" s="24">
        <v>0.49</v>
      </c>
      <c r="F2" s="24">
        <v>298</v>
      </c>
      <c r="G2" s="24">
        <f>(B2-B2*E2)*C2*D2</f>
        <v>3537.0922500000001</v>
      </c>
      <c r="H2" s="24">
        <f>G2-F2</f>
        <v>3239.0922500000001</v>
      </c>
      <c r="I2" s="24">
        <v>5200000</v>
      </c>
      <c r="J2" s="25">
        <f>H2*A2-I2*12</f>
        <v>2900099.7600000054</v>
      </c>
    </row>
    <row r="3" spans="1:13" ht="3" customHeight="1" x14ac:dyDescent="0.25"/>
    <row r="4" spans="1:13" x14ac:dyDescent="0.25">
      <c r="A4" s="22">
        <f>1680*12</f>
        <v>20160</v>
      </c>
      <c r="B4" s="22">
        <v>4710</v>
      </c>
      <c r="C4" s="26">
        <v>1.6</v>
      </c>
      <c r="D4" s="22">
        <v>0.95</v>
      </c>
      <c r="E4" s="22">
        <v>0.49</v>
      </c>
      <c r="F4" s="22">
        <v>298</v>
      </c>
      <c r="G4" s="22">
        <f>(B4-B4*E4)*C4*D4</f>
        <v>3651.192</v>
      </c>
      <c r="H4" s="22">
        <f>G4-F4</f>
        <v>3353.192</v>
      </c>
      <c r="I4" s="22">
        <v>5200000</v>
      </c>
      <c r="J4" s="23">
        <f>H4*A4-I4*12</f>
        <v>5200350.7199999988</v>
      </c>
      <c r="K4" s="27">
        <f>J4-$J$2</f>
        <v>2300250.9599999934</v>
      </c>
      <c r="L4" s="28">
        <f>J4/$J$2-1</f>
        <v>0.79316270140996425</v>
      </c>
    </row>
    <row r="5" spans="1:13" ht="3" customHeight="1" x14ac:dyDescent="0.25"/>
    <row r="6" spans="1:13" x14ac:dyDescent="0.25">
      <c r="A6" s="22">
        <f>1680*12</f>
        <v>20160</v>
      </c>
      <c r="B6" s="26">
        <v>4810</v>
      </c>
      <c r="C6" s="22">
        <v>1.55</v>
      </c>
      <c r="D6" s="22">
        <v>0.95</v>
      </c>
      <c r="E6" s="22">
        <v>0.49</v>
      </c>
      <c r="F6" s="22">
        <v>298</v>
      </c>
      <c r="G6" s="22">
        <f>(B6-B6*E6)*C6*D6</f>
        <v>3612.1897499999995</v>
      </c>
      <c r="H6" s="22">
        <f>G6-F6</f>
        <v>3314.1897499999995</v>
      </c>
      <c r="I6" s="22">
        <v>5200000</v>
      </c>
      <c r="J6" s="23">
        <f>H6*A6-I6*12</f>
        <v>4414065.359999992</v>
      </c>
      <c r="K6" s="27">
        <f>J6-$J$2</f>
        <v>1513965.5999999866</v>
      </c>
      <c r="L6" s="28">
        <f>J6/$J$2-1</f>
        <v>0.52203914530167195</v>
      </c>
    </row>
    <row r="7" spans="1:13" ht="3" customHeight="1" x14ac:dyDescent="0.25"/>
    <row r="8" spans="1:13" x14ac:dyDescent="0.25">
      <c r="A8" s="26">
        <f>1700*12</f>
        <v>20400</v>
      </c>
      <c r="B8" s="22">
        <v>4710</v>
      </c>
      <c r="C8" s="22">
        <v>1.55</v>
      </c>
      <c r="D8" s="22">
        <v>0.95</v>
      </c>
      <c r="E8" s="22">
        <v>0.49</v>
      </c>
      <c r="F8" s="22">
        <v>298</v>
      </c>
      <c r="G8" s="22">
        <f>(B8-B8*E8)*C8*D8</f>
        <v>3537.0922500000001</v>
      </c>
      <c r="H8" s="22">
        <f>G8-F8</f>
        <v>3239.0922500000001</v>
      </c>
      <c r="I8" s="22">
        <v>5200000</v>
      </c>
      <c r="J8" s="23">
        <f>H8*A8-I8*12</f>
        <v>3677481.900000006</v>
      </c>
      <c r="K8" s="27">
        <f>J8-$J$2</f>
        <v>777382.1400000006</v>
      </c>
      <c r="L8" s="28">
        <f>J8/$J$2-1</f>
        <v>0.26805358585319805</v>
      </c>
    </row>
    <row r="9" spans="1:13" ht="3" customHeight="1" x14ac:dyDescent="0.25"/>
    <row r="10" spans="1:13" x14ac:dyDescent="0.25">
      <c r="A10" s="22">
        <f>1680*12</f>
        <v>20160</v>
      </c>
      <c r="B10" s="22">
        <v>4710</v>
      </c>
      <c r="C10" s="22">
        <v>1.55</v>
      </c>
      <c r="D10" s="22">
        <v>0.95</v>
      </c>
      <c r="E10" s="26">
        <v>0.48</v>
      </c>
      <c r="F10" s="22">
        <v>298</v>
      </c>
      <c r="G10" s="22">
        <f>(B10-B10*E10)*C10*D10</f>
        <v>3606.4470000000006</v>
      </c>
      <c r="H10" s="22">
        <f>G10-F10</f>
        <v>3308.4470000000006</v>
      </c>
      <c r="I10" s="22">
        <v>5200000</v>
      </c>
      <c r="J10" s="23">
        <f>H10*A10-I10*12</f>
        <v>4298291.5200000107</v>
      </c>
      <c r="K10" s="27">
        <f>J10-$J$2</f>
        <v>1398191.7600000054</v>
      </c>
      <c r="L10" s="28">
        <f>J10/$J$2-1</f>
        <v>0.48211850477860896</v>
      </c>
    </row>
    <row r="11" spans="1:13" ht="3" customHeight="1" x14ac:dyDescent="0.25"/>
    <row r="12" spans="1:13" x14ac:dyDescent="0.25">
      <c r="A12" s="22">
        <f>1680*12</f>
        <v>20160</v>
      </c>
      <c r="B12" s="22">
        <v>4710</v>
      </c>
      <c r="C12" s="22">
        <v>1.55</v>
      </c>
      <c r="D12" s="22">
        <v>0.95</v>
      </c>
      <c r="E12" s="22">
        <v>0.49</v>
      </c>
      <c r="F12" s="22">
        <v>298</v>
      </c>
      <c r="G12" s="22">
        <f>(B12-B12*E12)*C12*D12</f>
        <v>3537.0922500000001</v>
      </c>
      <c r="H12" s="22">
        <f>G12-F12</f>
        <v>3239.0922500000001</v>
      </c>
      <c r="I12" s="26">
        <v>5100000</v>
      </c>
      <c r="J12" s="23">
        <f>H12*A12-I12*12</f>
        <v>4100099.7600000054</v>
      </c>
      <c r="K12" s="27">
        <f>J12-$J$2</f>
        <v>1200000</v>
      </c>
      <c r="L12" s="28">
        <f>J12/$J$2-1</f>
        <v>0.41377886945516584</v>
      </c>
    </row>
    <row r="16" spans="1:13" x14ac:dyDescent="0.25">
      <c r="M16" s="2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Сбор данных</vt:lpstr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</dc:creator>
  <cp:lastModifiedBy>local</cp:lastModifiedBy>
  <dcterms:created xsi:type="dcterms:W3CDTF">2022-10-20T12:08:07Z</dcterms:created>
  <dcterms:modified xsi:type="dcterms:W3CDTF">2022-10-20T12:08:07Z</dcterms:modified>
</cp:coreProperties>
</file>